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0940" windowHeight="10365" activeTab="0"/>
  </bookViews>
  <sheets>
    <sheet name="Sheet1" sheetId="1" r:id="rId1"/>
    <sheet name="16-17 Budget" sheetId="2" r:id="rId2"/>
  </sheets>
  <externalReferences>
    <externalReference r:id="rId5"/>
  </externalReferences>
  <definedNames>
    <definedName name="_xlnm.Print_Area" localSheetId="1">'16-17 Budget'!$A$1:$L$51</definedName>
    <definedName name="_xlnm.Print_Area" localSheetId="0">'Sheet1'!$A$1:$J$60</definedName>
    <definedName name="_xlnm.Print_Titles" localSheetId="1">'16-17 Budget'!$2:$8</definedName>
    <definedName name="services">'Sheet1'!#REF!</definedName>
  </definedNames>
  <calcPr fullCalcOnLoad="1"/>
</workbook>
</file>

<file path=xl/sharedStrings.xml><?xml version="1.0" encoding="utf-8"?>
<sst xmlns="http://schemas.openxmlformats.org/spreadsheetml/2006/main" count="105" uniqueCount="79">
  <si>
    <t>HEARTLAND FOR CHILDREN</t>
  </si>
  <si>
    <t>Budget</t>
  </si>
  <si>
    <t>--------</t>
  </si>
  <si>
    <t>REVENUE</t>
  </si>
  <si>
    <t>MANAGEMENT OF CARE</t>
  </si>
  <si>
    <t>CONTRIBUTIONS</t>
  </si>
  <si>
    <t>OTHER OPERATING REVENUE</t>
  </si>
  <si>
    <t>==========</t>
  </si>
  <si>
    <t xml:space="preserve">TOTAL REVENUE </t>
  </si>
  <si>
    <t>EXPENSES</t>
  </si>
  <si>
    <t>SALARIES AND WAGES</t>
  </si>
  <si>
    <t>EMPLOYEE BENEFITS</t>
  </si>
  <si>
    <t>PURCHASED SERVICES</t>
  </si>
  <si>
    <t>SUPPLIES</t>
  </si>
  <si>
    <t>OCCUPANCY</t>
  </si>
  <si>
    <t>DEPRECIATION &amp; AMORTIZATION</t>
  </si>
  <si>
    <t>INTEREST</t>
  </si>
  <si>
    <t>INSURANCE</t>
  </si>
  <si>
    <t>SUBTOTAL EXPENSES</t>
  </si>
  <si>
    <t>Projected</t>
  </si>
  <si>
    <t>Totals</t>
  </si>
  <si>
    <t>PROJECTED BUDGET</t>
  </si>
  <si>
    <t>2015-2016</t>
  </si>
  <si>
    <t xml:space="preserve">Projected </t>
  </si>
  <si>
    <t>SURPLUS / (DEFICIT)</t>
  </si>
  <si>
    <t xml:space="preserve">MISCELLANEOUS                    </t>
  </si>
  <si>
    <t>CONTRACT TJ501</t>
  </si>
  <si>
    <t>Page 1</t>
  </si>
  <si>
    <t>FY15/16</t>
  </si>
  <si>
    <t>Increase/ (Decrease)</t>
  </si>
  <si>
    <t>% Increase</t>
  </si>
  <si>
    <t>Services Contract Revenue</t>
  </si>
  <si>
    <t>Total DCF Services Contract</t>
  </si>
  <si>
    <t>CBCIH revenue</t>
  </si>
  <si>
    <t>Contributions - Cash</t>
  </si>
  <si>
    <t>Contributions - In-Kind</t>
  </si>
  <si>
    <t>Anticipated Other Income</t>
  </si>
  <si>
    <t>Prodigy/County Grants</t>
  </si>
  <si>
    <t>Total Revenue</t>
  </si>
  <si>
    <t>Heartland for Children - Admin</t>
  </si>
  <si>
    <t>Heartland for Children - Program</t>
  </si>
  <si>
    <t>Pre-Service Training</t>
  </si>
  <si>
    <t>Contracted Services</t>
  </si>
  <si>
    <t>Contracted Case Management</t>
  </si>
  <si>
    <t>Out-of-Home Care</t>
  </si>
  <si>
    <t>Independent Living Scholarships</t>
  </si>
  <si>
    <t>Adoption Services</t>
  </si>
  <si>
    <t>In-Kind Expenditures</t>
  </si>
  <si>
    <t>Total Services Expenses</t>
  </si>
  <si>
    <t>Surplus/(Deficit)</t>
  </si>
  <si>
    <t>One Time Non-reoccurring Items to be paid with Carry-forward funds:</t>
  </si>
  <si>
    <t>Projected Carry-forward funds</t>
  </si>
  <si>
    <t xml:space="preserve">  Foster Parent Recruitment </t>
  </si>
  <si>
    <t xml:space="preserve">  Primary Prevention</t>
  </si>
  <si>
    <t xml:space="preserve">  Quality Parenting Initiative</t>
  </si>
  <si>
    <t xml:space="preserve">  Youth Art Initiative</t>
  </si>
  <si>
    <t>Total</t>
  </si>
  <si>
    <t xml:space="preserve">The DCF contract revenue is based on what current information we have since the </t>
  </si>
  <si>
    <t>legislative session.  Expenditure projections are based on prior year’s expenditure</t>
  </si>
  <si>
    <t>patterns with appropriate adjustments based on expectations for the upcoming year.</t>
  </si>
  <si>
    <t>All expenditures support the Board’s Ends priorities.  The budget does not risk financial</t>
  </si>
  <si>
    <t>an increase in out-of-home care or other unanticipated expenses during the year.</t>
  </si>
  <si>
    <t>_________________________________________________________</t>
  </si>
  <si>
    <t>Teri Saunders, CEO</t>
  </si>
  <si>
    <t>Original</t>
  </si>
  <si>
    <t>FY 2016-2017</t>
  </si>
  <si>
    <t>2016-2017</t>
  </si>
  <si>
    <t>FY16/17</t>
  </si>
  <si>
    <t>FY17 to FY16</t>
  </si>
  <si>
    <t xml:space="preserve">  Parental Well Being</t>
  </si>
  <si>
    <t xml:space="preserve">  Retention consultation</t>
  </si>
  <si>
    <t xml:space="preserve">  Leadership Development</t>
  </si>
  <si>
    <t xml:space="preserve">  Secondary Trauma Reduction</t>
  </si>
  <si>
    <t>The HFC budget for FY 16-17 is in compliance with EL 2c:  Financial Planning/Budgeting.</t>
  </si>
  <si>
    <t>jeopardy as there is an anticipated carry forward of approximately 2.9 million dollars</t>
  </si>
  <si>
    <t>into FY 16-17.  The carry forward dollars give us some flexibility should we experience</t>
  </si>
  <si>
    <t xml:space="preserve">There is about $300,000 in planned system enhancements to be covered by carry forward funding.  </t>
  </si>
  <si>
    <t xml:space="preserve"> of FY 16-17 for carry forward into FY 17-18.</t>
  </si>
  <si>
    <t xml:space="preserve">We anticipate there will be approximately two and one half million ($2,500,000) to be available at the end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</si>
</sst>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mmmm\ d\,\ yyyy;@"/>
    <numFmt numFmtId="170" formatCode="[$-409]m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000_);_(* \(#,##0.0000\);_(* &quot;-&quot;??_);_(@_)"/>
    <numFmt numFmtId="177" formatCode="[$-409]h:mm:ss\ AM/PM"/>
    <numFmt numFmtId="178" formatCode="0.0%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7" fontId="0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166" fontId="0" fillId="0" borderId="0" xfId="44" applyNumberFormat="1" applyFont="1" applyAlignment="1" quotePrefix="1">
      <alignment/>
    </xf>
    <xf numFmtId="41" fontId="0" fillId="0" borderId="0" xfId="44" applyNumberFormat="1" applyAlignment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Alignment="1" quotePrefix="1">
      <alignment/>
    </xf>
    <xf numFmtId="0" fontId="0" fillId="0" borderId="0" xfId="0" applyFont="1" applyAlignment="1">
      <alignment horizontal="center"/>
    </xf>
    <xf numFmtId="166" fontId="0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166" fontId="0" fillId="0" borderId="0" xfId="44" applyNumberFormat="1" applyFont="1" applyAlignment="1" quotePrefix="1">
      <alignment/>
    </xf>
    <xf numFmtId="41" fontId="0" fillId="0" borderId="0" xfId="44" applyNumberFormat="1" applyFont="1" applyAlignment="1">
      <alignment horizontal="left"/>
    </xf>
    <xf numFmtId="166" fontId="0" fillId="0" borderId="0" xfId="44" applyNumberFormat="1" applyFont="1" applyAlignment="1" quotePrefix="1">
      <alignment horizontal="right"/>
    </xf>
    <xf numFmtId="0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44" applyNumberFormat="1" applyFont="1" applyAlignment="1">
      <alignment horizontal="center"/>
    </xf>
    <xf numFmtId="37" fontId="0" fillId="0" borderId="0" xfId="42" applyNumberFormat="1" applyFont="1" applyAlignment="1">
      <alignment horizontal="left"/>
    </xf>
    <xf numFmtId="0" fontId="0" fillId="0" borderId="0" xfId="0" applyFont="1" applyFill="1" applyAlignment="1">
      <alignment/>
    </xf>
    <xf numFmtId="166" fontId="0" fillId="0" borderId="0" xfId="44" applyNumberFormat="1" applyFont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 horizontal="left"/>
    </xf>
    <xf numFmtId="168" fontId="0" fillId="0" borderId="0" xfId="44" applyNumberFormat="1" applyFont="1" applyAlignment="1">
      <alignment/>
    </xf>
    <xf numFmtId="43" fontId="0" fillId="0" borderId="0" xfId="42" applyFont="1" applyAlignment="1">
      <alignment/>
    </xf>
    <xf numFmtId="44" fontId="0" fillId="0" borderId="10" xfId="44" applyFont="1" applyBorder="1" applyAlignment="1">
      <alignment/>
    </xf>
    <xf numFmtId="43" fontId="0" fillId="0" borderId="0" xfId="42" applyAlignment="1">
      <alignment/>
    </xf>
    <xf numFmtId="43" fontId="0" fillId="0" borderId="0" xfId="42" applyBorder="1" applyAlignment="1">
      <alignment/>
    </xf>
    <xf numFmtId="44" fontId="0" fillId="0" borderId="0" xfId="44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0" fontId="0" fillId="0" borderId="0" xfId="59" applyNumberFormat="1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4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10" fontId="0" fillId="0" borderId="11" xfId="59" applyNumberFormat="1" applyFont="1" applyBorder="1" applyAlignment="1">
      <alignment horizontal="center"/>
    </xf>
    <xf numFmtId="168" fontId="0" fillId="0" borderId="0" xfId="42" applyNumberFormat="1" applyAlignment="1">
      <alignment/>
    </xf>
    <xf numFmtId="168" fontId="0" fillId="0" borderId="0" xfId="42" applyNumberFormat="1" applyBorder="1" applyAlignment="1">
      <alignment/>
    </xf>
    <xf numFmtId="10" fontId="0" fillId="0" borderId="0" xfId="59" applyNumberFormat="1" applyAlignment="1">
      <alignment/>
    </xf>
    <xf numFmtId="168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0" xfId="44" applyNumberFormat="1" applyFont="1" applyBorder="1" applyAlignment="1">
      <alignment/>
    </xf>
    <xf numFmtId="166" fontId="0" fillId="0" borderId="0" xfId="44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59" applyNumberFormat="1" applyFont="1" applyAlignment="1">
      <alignment/>
    </xf>
    <xf numFmtId="166" fontId="0" fillId="0" borderId="0" xfId="42" applyNumberFormat="1" applyFont="1" applyFill="1" applyAlignment="1">
      <alignment/>
    </xf>
    <xf numFmtId="43" fontId="0" fillId="0" borderId="0" xfId="42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42" applyAlignment="1">
      <alignment/>
    </xf>
    <xf numFmtId="43" fontId="0" fillId="0" borderId="0" xfId="42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7%20Projection\HFC%20Service%20Budget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ervices"/>
      <sheetName val="Budget by Service Category"/>
      <sheetName val="Admin"/>
      <sheetName val="OHC"/>
      <sheetName val="Dept Budgets"/>
      <sheetName val="Services"/>
      <sheetName val="Admin Personnel"/>
      <sheetName val="Services FY05"/>
      <sheetName val="OHC fy05"/>
      <sheetName val="Discussion Points"/>
      <sheetName val="OHC FY04 vs FY05"/>
      <sheetName val="Add'l Funding Calc"/>
      <sheetName val="Transition"/>
      <sheetName val="Cash Flow"/>
      <sheetName val="UM Targets"/>
      <sheetName val="Baseline"/>
      <sheetName val="5% increase OHC"/>
      <sheetName val="10% increase OHC"/>
      <sheetName val="Summary"/>
      <sheetName val="Data UM"/>
      <sheetName val="Sheet1"/>
      <sheetName val="overhead margin"/>
    </sheetNames>
    <sheetDataSet>
      <sheetData sheetId="2">
        <row r="49">
          <cell r="G49">
            <v>1439804.28</v>
          </cell>
          <cell r="I49">
            <v>5803496.5</v>
          </cell>
        </row>
        <row r="54">
          <cell r="G54">
            <v>500000</v>
          </cell>
          <cell r="I54">
            <v>0</v>
          </cell>
        </row>
        <row r="58">
          <cell r="G58">
            <v>61461</v>
          </cell>
          <cell r="I58">
            <v>284155</v>
          </cell>
        </row>
      </sheetData>
      <sheetData sheetId="5">
        <row r="54">
          <cell r="G54">
            <v>3926624</v>
          </cell>
        </row>
        <row r="73">
          <cell r="G73">
            <v>13421755</v>
          </cell>
        </row>
        <row r="84">
          <cell r="G84">
            <v>8431329.2</v>
          </cell>
        </row>
        <row r="90">
          <cell r="G90">
            <v>1260025</v>
          </cell>
        </row>
        <row r="97">
          <cell r="G97">
            <v>8859225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2" max="2" width="45.57421875" style="0" customWidth="1"/>
    <col min="3" max="3" width="3.140625" style="0" customWidth="1"/>
    <col min="4" max="4" width="15.140625" style="0" customWidth="1"/>
    <col min="5" max="5" width="3.140625" style="0" customWidth="1"/>
    <col min="6" max="6" width="14.57421875" style="0" customWidth="1"/>
    <col min="7" max="7" width="2.421875" style="0" customWidth="1"/>
    <col min="8" max="8" width="14.00390625" style="0" bestFit="1" customWidth="1"/>
    <col min="9" max="9" width="2.8515625" style="0" customWidth="1"/>
  </cols>
  <sheetData>
    <row r="1" spans="2:10" ht="26.25">
      <c r="B1" s="38" t="s">
        <v>0</v>
      </c>
      <c r="D1" s="39"/>
      <c r="E1" s="39"/>
      <c r="F1" s="39"/>
      <c r="G1" s="40"/>
      <c r="H1" s="41"/>
      <c r="J1" s="42">
        <f ca="1">TODAY()</f>
        <v>42710</v>
      </c>
    </row>
    <row r="2" spans="2:10" ht="15.75">
      <c r="B2" s="38" t="s">
        <v>26</v>
      </c>
      <c r="D2" s="28"/>
      <c r="E2" s="28"/>
      <c r="F2" s="30"/>
      <c r="G2" s="31"/>
      <c r="J2" s="35" t="s">
        <v>27</v>
      </c>
    </row>
    <row r="3" spans="2:10" ht="15.75">
      <c r="B3" s="38" t="s">
        <v>21</v>
      </c>
      <c r="D3" s="28"/>
      <c r="E3" s="28"/>
      <c r="F3" s="30"/>
      <c r="G3" s="31"/>
      <c r="J3" s="35"/>
    </row>
    <row r="4" spans="2:10" ht="15.75">
      <c r="B4" s="38" t="s">
        <v>67</v>
      </c>
      <c r="D4" s="28"/>
      <c r="E4" s="28"/>
      <c r="F4" s="30"/>
      <c r="G4" s="31"/>
      <c r="J4" s="43"/>
    </row>
    <row r="5" spans="4:10" ht="12.75">
      <c r="D5" s="44" t="s">
        <v>67</v>
      </c>
      <c r="E5" s="44"/>
      <c r="F5" s="44" t="s">
        <v>28</v>
      </c>
      <c r="G5" s="45"/>
      <c r="H5" s="70" t="s">
        <v>68</v>
      </c>
      <c r="I5" s="70"/>
      <c r="J5" s="70"/>
    </row>
    <row r="6" spans="4:10" ht="12.75">
      <c r="D6" s="46" t="s">
        <v>19</v>
      </c>
      <c r="E6" s="47"/>
      <c r="F6" s="46" t="s">
        <v>19</v>
      </c>
      <c r="G6" s="45"/>
      <c r="J6" s="35"/>
    </row>
    <row r="7" spans="4:10" ht="25.5">
      <c r="D7" s="46" t="s">
        <v>1</v>
      </c>
      <c r="E7" s="47"/>
      <c r="F7" s="48" t="s">
        <v>1</v>
      </c>
      <c r="G7" s="45"/>
      <c r="H7" s="49" t="s">
        <v>29</v>
      </c>
      <c r="J7" s="50" t="s">
        <v>30</v>
      </c>
    </row>
    <row r="8" spans="4:10" ht="12.75">
      <c r="D8" s="28"/>
      <c r="E8" s="28"/>
      <c r="F8" s="30"/>
      <c r="G8" s="31"/>
      <c r="J8" s="35"/>
    </row>
    <row r="9" spans="2:10" ht="12.75">
      <c r="B9" t="s">
        <v>31</v>
      </c>
      <c r="D9" s="55">
        <v>43448835</v>
      </c>
      <c r="E9" s="55"/>
      <c r="F9" s="55">
        <v>42040473</v>
      </c>
      <c r="G9" s="56"/>
      <c r="H9" s="4">
        <f>+D9-F9</f>
        <v>1408362</v>
      </c>
      <c r="J9" s="35">
        <f>+H9/F9</f>
        <v>0.03350014639464213</v>
      </c>
    </row>
    <row r="10" spans="2:10" ht="13.5" thickBot="1">
      <c r="B10" t="s">
        <v>32</v>
      </c>
      <c r="D10" s="57">
        <f>SUM(D9:D9)</f>
        <v>43448835</v>
      </c>
      <c r="E10" s="58"/>
      <c r="F10" s="57">
        <v>42040473</v>
      </c>
      <c r="G10" s="59"/>
      <c r="H10" s="60">
        <f>SUM(H9:H9)</f>
        <v>1408362</v>
      </c>
      <c r="J10" s="35">
        <f>+H10/F10</f>
        <v>0.03350014639464213</v>
      </c>
    </row>
    <row r="11" spans="4:10" ht="13.5" thickTop="1">
      <c r="D11" s="58"/>
      <c r="E11" s="58"/>
      <c r="F11" s="59"/>
      <c r="G11" s="59"/>
      <c r="H11" s="4"/>
      <c r="J11" s="35"/>
    </row>
    <row r="12" spans="2:10" ht="12.75">
      <c r="B12" t="s">
        <v>33</v>
      </c>
      <c r="D12" s="58">
        <f>15000*12</f>
        <v>180000</v>
      </c>
      <c r="E12" s="58"/>
      <c r="F12" s="59">
        <v>120540</v>
      </c>
      <c r="G12" s="59"/>
      <c r="H12" s="4">
        <f>+D12-F12</f>
        <v>59460</v>
      </c>
      <c r="J12" s="35">
        <f aca="true" t="shared" si="0" ref="J12:J18">+H12/F12</f>
        <v>0.49328023892483824</v>
      </c>
    </row>
    <row r="13" spans="2:10" ht="12.75">
      <c r="B13" t="s">
        <v>34</v>
      </c>
      <c r="D13" s="61">
        <f>1470+9994+25000</f>
        <v>36464</v>
      </c>
      <c r="E13" s="61"/>
      <c r="F13" s="62">
        <v>36464</v>
      </c>
      <c r="G13" s="63"/>
      <c r="H13" s="4">
        <f>+D13-F13</f>
        <v>0</v>
      </c>
      <c r="I13" s="34"/>
      <c r="J13" s="35">
        <f t="shared" si="0"/>
        <v>0</v>
      </c>
    </row>
    <row r="14" spans="2:10" ht="12.75">
      <c r="B14" t="s">
        <v>35</v>
      </c>
      <c r="D14" s="61">
        <v>230000</v>
      </c>
      <c r="E14" s="61"/>
      <c r="F14" s="62">
        <v>230000</v>
      </c>
      <c r="G14" s="63"/>
      <c r="H14" s="4">
        <f>+D14-F14</f>
        <v>0</v>
      </c>
      <c r="I14" s="34"/>
      <c r="J14" s="35">
        <f t="shared" si="0"/>
        <v>0</v>
      </c>
    </row>
    <row r="15" spans="2:10" ht="12.75">
      <c r="B15" t="s">
        <v>36</v>
      </c>
      <c r="D15" s="61">
        <v>72000</v>
      </c>
      <c r="E15" s="61"/>
      <c r="F15" s="62">
        <v>72000</v>
      </c>
      <c r="G15" s="63"/>
      <c r="H15" s="4">
        <f>+D15-F15</f>
        <v>0</v>
      </c>
      <c r="I15" s="34"/>
      <c r="J15" s="35">
        <f t="shared" si="0"/>
        <v>0</v>
      </c>
    </row>
    <row r="16" spans="2:10" ht="12.75">
      <c r="B16" t="s">
        <v>37</v>
      </c>
      <c r="D16" s="61">
        <v>128250</v>
      </c>
      <c r="E16" s="61"/>
      <c r="F16" s="62">
        <v>251000</v>
      </c>
      <c r="G16" s="63"/>
      <c r="H16" s="4">
        <f>+D16-F16</f>
        <v>-122750</v>
      </c>
      <c r="I16" s="34"/>
      <c r="J16" s="35">
        <f t="shared" si="0"/>
        <v>-0.48904382470119523</v>
      </c>
    </row>
    <row r="17" spans="4:10" ht="12.75">
      <c r="D17" s="58"/>
      <c r="E17" s="58"/>
      <c r="F17" s="59"/>
      <c r="G17" s="59"/>
      <c r="H17" s="4"/>
      <c r="J17" s="35"/>
    </row>
    <row r="18" spans="2:10" ht="13.5" thickBot="1">
      <c r="B18" t="s">
        <v>38</v>
      </c>
      <c r="D18" s="64">
        <f>SUM(D10:D17)</f>
        <v>44095549</v>
      </c>
      <c r="E18" s="65"/>
      <c r="F18" s="64">
        <v>42750477</v>
      </c>
      <c r="G18" s="63"/>
      <c r="H18" s="64">
        <f>SUM(H10:H17)</f>
        <v>1345072</v>
      </c>
      <c r="J18" s="35">
        <f t="shared" si="0"/>
        <v>0.03146332145019107</v>
      </c>
    </row>
    <row r="19" spans="4:10" ht="13.5" thickTop="1">
      <c r="D19" s="61"/>
      <c r="E19" s="61"/>
      <c r="F19" s="62"/>
      <c r="G19" s="63"/>
      <c r="H19" s="4"/>
      <c r="J19" s="35"/>
    </row>
    <row r="20" spans="2:10" ht="12.75">
      <c r="B20" t="s">
        <v>39</v>
      </c>
      <c r="C20" s="43"/>
      <c r="D20" s="61">
        <f>+'[1]Admin'!G49+'[1]Admin'!G54-'[1]Admin'!G58</f>
        <v>1878343.28</v>
      </c>
      <c r="E20" s="66"/>
      <c r="F20" s="62">
        <v>1790581.28</v>
      </c>
      <c r="G20" s="63"/>
      <c r="H20" s="4">
        <f aca="true" t="shared" si="1" ref="H20:H29">+D20-F20</f>
        <v>87762</v>
      </c>
      <c r="J20" s="35">
        <f aca="true" t="shared" si="2" ref="J20:J28">+H20/F20</f>
        <v>0.049013133880188894</v>
      </c>
    </row>
    <row r="21" spans="2:10" ht="12.75">
      <c r="B21" t="s">
        <v>40</v>
      </c>
      <c r="C21" s="43"/>
      <c r="D21" s="61">
        <f>+'[1]Admin'!I49+'[1]Admin'!I54-'[1]Admin'!I58</f>
        <v>5519341.5</v>
      </c>
      <c r="E21" s="61"/>
      <c r="F21" s="62">
        <f>5205125.5-25225</f>
        <v>5179900.5</v>
      </c>
      <c r="G21" s="63"/>
      <c r="H21" s="4">
        <f t="shared" si="1"/>
        <v>339441</v>
      </c>
      <c r="I21" s="34"/>
      <c r="J21" s="35">
        <f t="shared" si="2"/>
        <v>0.06553040931963848</v>
      </c>
    </row>
    <row r="22" spans="2:10" ht="12.75">
      <c r="B22" t="s">
        <v>41</v>
      </c>
      <c r="C22" s="34"/>
      <c r="D22" s="67">
        <f>+'[1]Admin'!G58+'[1]Admin'!I58</f>
        <v>345616</v>
      </c>
      <c r="E22" s="61"/>
      <c r="F22" s="62">
        <v>268135</v>
      </c>
      <c r="G22" s="63"/>
      <c r="H22" s="4">
        <f t="shared" si="1"/>
        <v>77481</v>
      </c>
      <c r="I22" s="34"/>
      <c r="J22" s="35">
        <f t="shared" si="2"/>
        <v>0.28896264941167693</v>
      </c>
    </row>
    <row r="23" spans="2:10" ht="12.75">
      <c r="B23" t="s">
        <v>42</v>
      </c>
      <c r="D23" s="61">
        <f>+'[1]Services'!G54</f>
        <v>3926624</v>
      </c>
      <c r="E23" s="61"/>
      <c r="F23" s="62">
        <v>3787452</v>
      </c>
      <c r="G23" s="63"/>
      <c r="H23" s="4">
        <f t="shared" si="1"/>
        <v>139172</v>
      </c>
      <c r="I23" s="34"/>
      <c r="J23" s="35">
        <f t="shared" si="2"/>
        <v>0.03674554819440616</v>
      </c>
    </row>
    <row r="24" spans="2:10" ht="12.75">
      <c r="B24" t="s">
        <v>43</v>
      </c>
      <c r="D24" s="61">
        <f>+'[1]Services'!G73</f>
        <v>13421755</v>
      </c>
      <c r="E24" s="61"/>
      <c r="F24" s="62">
        <v>13168970</v>
      </c>
      <c r="G24" s="63"/>
      <c r="H24" s="4">
        <f t="shared" si="1"/>
        <v>252785</v>
      </c>
      <c r="J24" s="35">
        <f t="shared" si="2"/>
        <v>0.019195502761415663</v>
      </c>
    </row>
    <row r="25" spans="2:10" ht="12.75">
      <c r="B25" t="s">
        <v>44</v>
      </c>
      <c r="D25" s="61">
        <f>+'[1]Services'!G84</f>
        <v>8431329.2</v>
      </c>
      <c r="E25" s="61"/>
      <c r="F25" s="62">
        <v>8377013</v>
      </c>
      <c r="G25" s="63"/>
      <c r="H25" s="4">
        <f t="shared" si="1"/>
        <v>54316.199999999255</v>
      </c>
      <c r="J25" s="35">
        <f t="shared" si="2"/>
        <v>0.006483957945391664</v>
      </c>
    </row>
    <row r="26" spans="2:10" ht="12.75">
      <c r="B26" t="s">
        <v>45</v>
      </c>
      <c r="C26" s="34"/>
      <c r="D26" s="61">
        <f>+'[1]Services'!G90</f>
        <v>1260025</v>
      </c>
      <c r="E26" s="61"/>
      <c r="F26" s="62">
        <v>1260025</v>
      </c>
      <c r="G26" s="63"/>
      <c r="H26" s="4">
        <f t="shared" si="1"/>
        <v>0</v>
      </c>
      <c r="I26" s="34"/>
      <c r="J26" s="35">
        <f t="shared" si="2"/>
        <v>0</v>
      </c>
    </row>
    <row r="27" spans="2:10" ht="12.75">
      <c r="B27" t="s">
        <v>46</v>
      </c>
      <c r="D27" s="61">
        <f>+'[1]Services'!G97</f>
        <v>8859225</v>
      </c>
      <c r="E27" s="61"/>
      <c r="F27" s="62">
        <v>8400000</v>
      </c>
      <c r="G27" s="63"/>
      <c r="H27" s="4">
        <f t="shared" si="1"/>
        <v>459225</v>
      </c>
      <c r="J27" s="35">
        <f t="shared" si="2"/>
        <v>0.054669642857142854</v>
      </c>
    </row>
    <row r="28" spans="2:10" ht="12.75">
      <c r="B28" t="s">
        <v>47</v>
      </c>
      <c r="D28" s="61">
        <v>230000</v>
      </c>
      <c r="E28" s="61"/>
      <c r="F28" s="62">
        <v>230000</v>
      </c>
      <c r="G28" s="63"/>
      <c r="H28" s="4">
        <f t="shared" si="1"/>
        <v>0</v>
      </c>
      <c r="J28" s="35">
        <f t="shared" si="2"/>
        <v>0</v>
      </c>
    </row>
    <row r="29" spans="2:10" ht="12.75">
      <c r="B29" t="s">
        <v>37</v>
      </c>
      <c r="D29" s="61">
        <f>+D16</f>
        <v>128250</v>
      </c>
      <c r="E29" s="61"/>
      <c r="F29" s="62">
        <v>251000</v>
      </c>
      <c r="G29" s="63"/>
      <c r="H29" s="4">
        <f t="shared" si="1"/>
        <v>-122750</v>
      </c>
      <c r="J29" s="35">
        <v>1</v>
      </c>
    </row>
    <row r="30" spans="2:10" ht="13.5" thickBot="1">
      <c r="B30" t="s">
        <v>48</v>
      </c>
      <c r="D30" s="57">
        <f>SUM(D20:D29)</f>
        <v>44000508.980000004</v>
      </c>
      <c r="E30" s="61"/>
      <c r="F30" s="57">
        <f>SUM(F20:F29)</f>
        <v>42713076.78</v>
      </c>
      <c r="G30" s="59"/>
      <c r="H30" s="57">
        <f>SUM(H20:H29)</f>
        <v>1287432.1999999993</v>
      </c>
      <c r="J30" s="35">
        <f>+H30/D30</f>
        <v>0.02925948426153863</v>
      </c>
    </row>
    <row r="31" spans="4:10" ht="13.5" thickTop="1">
      <c r="D31" s="61"/>
      <c r="E31" s="61"/>
      <c r="F31" s="62"/>
      <c r="G31" s="63"/>
      <c r="H31" s="4"/>
      <c r="J31" s="35"/>
    </row>
    <row r="32" spans="2:10" ht="13.5" thickBot="1">
      <c r="B32" t="s">
        <v>49</v>
      </c>
      <c r="D32" s="57">
        <f>+D18-D30</f>
        <v>95040.01999999583</v>
      </c>
      <c r="E32" s="61"/>
      <c r="F32" s="57">
        <f>+F18-F30</f>
        <v>37400.21999999881</v>
      </c>
      <c r="G32" s="59"/>
      <c r="H32" s="57">
        <f>+H18-H30</f>
        <v>57639.800000000745</v>
      </c>
      <c r="J32" s="35"/>
    </row>
    <row r="33" spans="4:10" ht="13.5" thickTop="1">
      <c r="D33" s="28"/>
      <c r="E33" s="28"/>
      <c r="F33" s="30"/>
      <c r="G33" s="31"/>
      <c r="J33" s="35"/>
    </row>
    <row r="34" spans="2:10" ht="12.75">
      <c r="B34" t="s">
        <v>50</v>
      </c>
      <c r="D34" s="28"/>
      <c r="E34" s="28"/>
      <c r="F34" s="30"/>
      <c r="G34" s="31"/>
      <c r="J34" s="35"/>
    </row>
    <row r="35" spans="2:10" ht="12.75">
      <c r="B35" t="s">
        <v>51</v>
      </c>
      <c r="D35" s="51">
        <v>2900000</v>
      </c>
      <c r="E35" s="28"/>
      <c r="F35" s="51"/>
      <c r="G35" s="52"/>
      <c r="J35" s="35"/>
    </row>
    <row r="36" spans="4:10" ht="12.75">
      <c r="D36" s="28"/>
      <c r="E36" s="28"/>
      <c r="F36" s="30"/>
      <c r="G36" s="31"/>
      <c r="J36" s="35"/>
    </row>
    <row r="37" spans="2:10" ht="12.75">
      <c r="B37" t="s">
        <v>69</v>
      </c>
      <c r="D37" s="28">
        <v>100000</v>
      </c>
      <c r="E37" s="28"/>
      <c r="F37" s="30"/>
      <c r="G37" s="31"/>
      <c r="J37" s="35"/>
    </row>
    <row r="38" spans="2:10" ht="12.75">
      <c r="B38" t="s">
        <v>52</v>
      </c>
      <c r="D38" s="28">
        <v>75000</v>
      </c>
      <c r="E38" s="28"/>
      <c r="F38" s="30"/>
      <c r="G38" s="31"/>
      <c r="J38" s="35"/>
    </row>
    <row r="39" spans="2:10" ht="12.75">
      <c r="B39" t="s">
        <v>70</v>
      </c>
      <c r="D39" s="28">
        <v>30000</v>
      </c>
      <c r="E39" s="28"/>
      <c r="F39" s="30"/>
      <c r="G39" s="31"/>
      <c r="J39" s="35"/>
    </row>
    <row r="40" spans="2:10" ht="12.75">
      <c r="B40" t="s">
        <v>71</v>
      </c>
      <c r="D40" s="28">
        <v>25000</v>
      </c>
      <c r="E40" s="28"/>
      <c r="F40" s="30"/>
      <c r="G40" s="31"/>
      <c r="J40" s="35"/>
    </row>
    <row r="41" spans="2:10" ht="12.75">
      <c r="B41" t="s">
        <v>72</v>
      </c>
      <c r="D41" s="28">
        <v>20000</v>
      </c>
      <c r="E41" s="28"/>
      <c r="F41" s="30"/>
      <c r="G41" s="31"/>
      <c r="J41" s="35"/>
    </row>
    <row r="42" spans="2:10" ht="12.75">
      <c r="B42" t="s">
        <v>53</v>
      </c>
      <c r="D42" s="28">
        <v>15000</v>
      </c>
      <c r="E42" s="28"/>
      <c r="F42" s="30"/>
      <c r="G42" s="31"/>
      <c r="J42" s="35"/>
    </row>
    <row r="43" spans="2:10" ht="12.75">
      <c r="B43" t="s">
        <v>54</v>
      </c>
      <c r="D43" s="28">
        <v>10000</v>
      </c>
      <c r="E43" s="28"/>
      <c r="F43" s="30"/>
      <c r="G43" s="31"/>
      <c r="J43" s="35"/>
    </row>
    <row r="44" spans="2:10" ht="12.75">
      <c r="B44" t="s">
        <v>55</v>
      </c>
      <c r="D44" s="28">
        <v>10000</v>
      </c>
      <c r="E44" s="28"/>
      <c r="F44" s="30"/>
      <c r="G44" s="31"/>
      <c r="J44" s="35"/>
    </row>
    <row r="45" spans="2:10" ht="13.5" thickBot="1">
      <c r="B45" t="s">
        <v>56</v>
      </c>
      <c r="D45" s="29">
        <f>SUM(D37:D44)</f>
        <v>285000</v>
      </c>
      <c r="E45" s="28"/>
      <c r="F45" s="30"/>
      <c r="G45" s="31"/>
      <c r="J45" s="35"/>
    </row>
    <row r="46" spans="4:10" ht="13.5" thickTop="1">
      <c r="D46" s="32"/>
      <c r="E46" s="28"/>
      <c r="F46" s="30"/>
      <c r="G46" s="31"/>
      <c r="J46" s="35"/>
    </row>
    <row r="47" spans="2:10" ht="15.75">
      <c r="B47" s="33" t="s">
        <v>73</v>
      </c>
      <c r="D47" s="30"/>
      <c r="E47" s="30"/>
      <c r="F47" s="30"/>
      <c r="G47" s="31"/>
      <c r="J47" s="53"/>
    </row>
    <row r="48" spans="2:10" ht="15.75">
      <c r="B48" s="33" t="s">
        <v>57</v>
      </c>
      <c r="D48" s="30"/>
      <c r="E48" s="30"/>
      <c r="F48" s="30"/>
      <c r="G48" s="31"/>
      <c r="J48" s="53"/>
    </row>
    <row r="49" spans="2:10" ht="15.75">
      <c r="B49" s="33" t="s">
        <v>58</v>
      </c>
      <c r="D49" s="30"/>
      <c r="E49" s="30"/>
      <c r="F49" s="30"/>
      <c r="G49" s="31"/>
      <c r="J49" s="53"/>
    </row>
    <row r="50" spans="2:10" ht="15.75">
      <c r="B50" s="33" t="s">
        <v>59</v>
      </c>
      <c r="D50" s="30"/>
      <c r="E50" s="30"/>
      <c r="F50" s="30"/>
      <c r="G50" s="31"/>
      <c r="J50" s="53"/>
    </row>
    <row r="51" spans="2:10" ht="15.75">
      <c r="B51" s="33" t="s">
        <v>60</v>
      </c>
      <c r="D51" s="30"/>
      <c r="E51" s="30"/>
      <c r="F51" s="30"/>
      <c r="G51" s="31"/>
      <c r="J51" s="53"/>
    </row>
    <row r="52" spans="2:10" ht="15.75">
      <c r="B52" s="33" t="s">
        <v>74</v>
      </c>
      <c r="D52" s="30"/>
      <c r="E52" s="30"/>
      <c r="F52" s="30"/>
      <c r="G52" s="31"/>
      <c r="J52" s="53"/>
    </row>
    <row r="53" spans="2:10" ht="15.75">
      <c r="B53" s="33" t="s">
        <v>75</v>
      </c>
      <c r="D53" s="30"/>
      <c r="E53" s="30"/>
      <c r="F53" s="30"/>
      <c r="G53" s="31"/>
      <c r="J53" s="53"/>
    </row>
    <row r="54" spans="2:10" ht="15.75">
      <c r="B54" s="33" t="s">
        <v>61</v>
      </c>
      <c r="D54" s="30"/>
      <c r="E54" s="30"/>
      <c r="F54" s="30"/>
      <c r="G54" s="31"/>
      <c r="J54" s="53"/>
    </row>
    <row r="55" spans="2:10" ht="15.75">
      <c r="B55" s="33" t="s">
        <v>76</v>
      </c>
      <c r="D55" s="30"/>
      <c r="E55" s="30"/>
      <c r="F55" s="30"/>
      <c r="G55" s="31"/>
      <c r="J55" s="53"/>
    </row>
    <row r="56" spans="2:10" ht="15.75">
      <c r="B56" s="33" t="s">
        <v>78</v>
      </c>
      <c r="D56" s="30"/>
      <c r="E56" s="30"/>
      <c r="F56" s="30"/>
      <c r="G56" s="31"/>
      <c r="J56" s="53"/>
    </row>
    <row r="57" spans="2:10" ht="15.75">
      <c r="B57" s="33" t="s">
        <v>77</v>
      </c>
      <c r="D57" s="30"/>
      <c r="E57" s="30"/>
      <c r="F57" s="30"/>
      <c r="G57" s="31"/>
      <c r="J57" s="53"/>
    </row>
    <row r="58" spans="4:10" ht="12.75">
      <c r="D58" s="30"/>
      <c r="E58" s="30"/>
      <c r="F58" s="30"/>
      <c r="G58" s="31"/>
      <c r="J58" s="53"/>
    </row>
    <row r="59" spans="4:10" ht="12.75">
      <c r="D59" s="71" t="s">
        <v>62</v>
      </c>
      <c r="E59" s="72"/>
      <c r="F59" s="72"/>
      <c r="G59" s="73"/>
      <c r="H59" s="74"/>
      <c r="J59" s="53"/>
    </row>
    <row r="60" spans="4:10" ht="12.75">
      <c r="D60" s="68" t="s">
        <v>63</v>
      </c>
      <c r="E60" s="69"/>
      <c r="F60" s="69"/>
      <c r="G60" s="69"/>
      <c r="H60" s="69"/>
      <c r="J60" s="53"/>
    </row>
  </sheetData>
  <sheetProtection/>
  <mergeCells count="3">
    <mergeCell ref="D60:H60"/>
    <mergeCell ref="H5:J5"/>
    <mergeCell ref="D59:H59"/>
  </mergeCells>
  <printOptions/>
  <pageMargins left="0" right="0" top="0" bottom="0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zoomScaleSheetLayoutView="100" zoomScalePageLayoutView="0" workbookViewId="0" topLeftCell="A4">
      <selection activeCell="L22" sqref="L22"/>
    </sheetView>
  </sheetViews>
  <sheetFormatPr defaultColWidth="9.140625" defaultRowHeight="12.75"/>
  <cols>
    <col min="1" max="1" width="1.28515625" style="0" customWidth="1"/>
    <col min="2" max="2" width="51.7109375" style="0" customWidth="1"/>
    <col min="3" max="3" width="1.421875" style="0" customWidth="1"/>
    <col min="4" max="4" width="13.140625" style="0" customWidth="1"/>
    <col min="5" max="5" width="2.8515625" style="0" customWidth="1"/>
    <col min="6" max="6" width="12.7109375" style="7" customWidth="1"/>
    <col min="7" max="7" width="3.28125" style="7" customWidth="1"/>
    <col min="8" max="8" width="13.28125" style="7" customWidth="1"/>
    <col min="9" max="9" width="6.00390625" style="7" customWidth="1"/>
    <col min="10" max="10" width="13.28125" style="7" customWidth="1"/>
    <col min="11" max="11" width="12.7109375" style="7" customWidth="1"/>
    <col min="12" max="12" width="12.8515625" style="7" customWidth="1"/>
    <col min="14" max="14" width="11.00390625" style="0" customWidth="1"/>
  </cols>
  <sheetData>
    <row r="2" spans="2:12" ht="12.75">
      <c r="B2" s="1" t="s">
        <v>0</v>
      </c>
      <c r="C2" s="1"/>
      <c r="D2" s="1"/>
      <c r="E2" s="1"/>
      <c r="F2" s="2"/>
      <c r="G2" s="2"/>
      <c r="H2" s="2"/>
      <c r="I2" s="2"/>
      <c r="J2" s="2"/>
      <c r="K2" s="2"/>
      <c r="L2" s="2"/>
    </row>
    <row r="3" spans="2:12" ht="12.75">
      <c r="B3" s="25" t="s">
        <v>21</v>
      </c>
      <c r="C3" s="1"/>
      <c r="D3" s="1"/>
      <c r="E3" s="1"/>
      <c r="F3" s="2"/>
      <c r="G3" s="2"/>
      <c r="H3" s="2"/>
      <c r="I3" s="2"/>
      <c r="J3" s="2"/>
      <c r="K3" s="2"/>
      <c r="L3" s="2"/>
    </row>
    <row r="4" spans="2:12" ht="12.75">
      <c r="B4" s="26" t="s">
        <v>65</v>
      </c>
      <c r="C4" s="3"/>
      <c r="D4" s="3"/>
      <c r="E4" s="3"/>
      <c r="F4" s="2"/>
      <c r="G4" s="2"/>
      <c r="H4" s="2"/>
      <c r="I4" s="2"/>
      <c r="J4" s="2"/>
      <c r="K4" s="2"/>
      <c r="L4" s="2"/>
    </row>
    <row r="5" spans="2:12" ht="12.75">
      <c r="B5" s="1"/>
      <c r="C5" s="1"/>
      <c r="D5" s="12" t="s">
        <v>22</v>
      </c>
      <c r="E5" s="20"/>
      <c r="F5" s="12" t="s">
        <v>22</v>
      </c>
      <c r="G5" s="21"/>
      <c r="H5" s="24" t="s">
        <v>66</v>
      </c>
      <c r="I5" s="13"/>
      <c r="J5" s="13"/>
      <c r="K5" s="13"/>
      <c r="L5" s="13"/>
    </row>
    <row r="6" spans="2:12" ht="12.75">
      <c r="B6" s="1"/>
      <c r="C6" s="1"/>
      <c r="D6" s="12" t="s">
        <v>64</v>
      </c>
      <c r="E6" s="20"/>
      <c r="F6" s="24" t="s">
        <v>19</v>
      </c>
      <c r="G6" s="21"/>
      <c r="H6" s="24" t="s">
        <v>23</v>
      </c>
      <c r="I6" s="13"/>
      <c r="J6" s="13"/>
      <c r="K6" s="13"/>
      <c r="L6" s="13"/>
    </row>
    <row r="7" spans="2:12" ht="12.75">
      <c r="B7" s="1"/>
      <c r="C7" s="1"/>
      <c r="D7" s="12" t="s">
        <v>1</v>
      </c>
      <c r="E7" s="20"/>
      <c r="F7" s="24" t="s">
        <v>20</v>
      </c>
      <c r="G7" s="21"/>
      <c r="H7" s="24" t="s">
        <v>1</v>
      </c>
      <c r="I7" s="21"/>
      <c r="J7" s="21"/>
      <c r="K7" s="21"/>
      <c r="L7" s="21"/>
    </row>
    <row r="8" spans="2:12" ht="12.75">
      <c r="B8" s="1"/>
      <c r="C8" s="1"/>
      <c r="D8" s="36" t="s">
        <v>2</v>
      </c>
      <c r="E8" s="13"/>
      <c r="F8" s="13" t="s">
        <v>2</v>
      </c>
      <c r="G8" s="13"/>
      <c r="H8" s="13" t="s">
        <v>2</v>
      </c>
      <c r="I8" s="13"/>
      <c r="J8" s="13"/>
      <c r="K8" s="13"/>
      <c r="L8" s="13"/>
    </row>
    <row r="9" spans="2:12" ht="12.75">
      <c r="B9" s="1" t="s">
        <v>3</v>
      </c>
      <c r="C9" s="1"/>
      <c r="D9" s="8"/>
      <c r="E9" s="19"/>
      <c r="F9" s="13"/>
      <c r="G9" s="13"/>
      <c r="H9" s="13"/>
      <c r="I9" s="13"/>
      <c r="J9" s="13"/>
      <c r="K9" s="13"/>
      <c r="L9" s="13"/>
    </row>
    <row r="10" spans="2:12" ht="12.75">
      <c r="B10" s="1"/>
      <c r="C10" s="1"/>
      <c r="D10" s="8"/>
      <c r="E10" s="19"/>
      <c r="F10" s="22"/>
      <c r="G10" s="13"/>
      <c r="H10" s="13"/>
      <c r="I10" s="13"/>
      <c r="J10" s="13"/>
      <c r="K10" s="13"/>
      <c r="L10" s="13"/>
    </row>
    <row r="11" spans="2:14" ht="12.75">
      <c r="B11" s="1" t="s">
        <v>4</v>
      </c>
      <c r="C11" s="1"/>
      <c r="D11" s="36">
        <f>41955319+85154</f>
        <v>42040473</v>
      </c>
      <c r="E11" s="13"/>
      <c r="F11" s="13">
        <v>41086905</v>
      </c>
      <c r="G11" s="13"/>
      <c r="H11" s="54">
        <v>43448835</v>
      </c>
      <c r="I11" s="14"/>
      <c r="J11" s="13"/>
      <c r="K11" s="13"/>
      <c r="L11" s="13"/>
      <c r="N11" s="4"/>
    </row>
    <row r="12" spans="2:14" ht="12.75" customHeight="1">
      <c r="B12" s="1"/>
      <c r="C12" s="1"/>
      <c r="D12" s="36"/>
      <c r="E12" s="19"/>
      <c r="F12" s="13"/>
      <c r="G12" s="13"/>
      <c r="H12" s="13"/>
      <c r="I12" s="13"/>
      <c r="J12" s="13"/>
      <c r="K12" s="13"/>
      <c r="L12" s="13"/>
      <c r="N12" s="4"/>
    </row>
    <row r="13" spans="2:14" ht="12.75">
      <c r="B13" s="1" t="s">
        <v>5</v>
      </c>
      <c r="C13" s="1"/>
      <c r="D13" s="36">
        <f>230000+36464</f>
        <v>266464</v>
      </c>
      <c r="E13" s="13"/>
      <c r="F13" s="13">
        <v>318435</v>
      </c>
      <c r="G13" s="13"/>
      <c r="H13" s="13">
        <f>230000+36464</f>
        <v>266464</v>
      </c>
      <c r="I13" s="27"/>
      <c r="J13" s="13"/>
      <c r="K13" s="13"/>
      <c r="L13" s="13"/>
      <c r="N13" s="4"/>
    </row>
    <row r="14" spans="2:14" ht="12.75">
      <c r="B14" s="1"/>
      <c r="C14" s="1"/>
      <c r="D14" s="36"/>
      <c r="E14" s="13"/>
      <c r="F14" s="13"/>
      <c r="G14" s="13"/>
      <c r="H14" s="13"/>
      <c r="I14" s="13"/>
      <c r="J14" s="13"/>
      <c r="K14" s="13"/>
      <c r="L14" s="13"/>
      <c r="N14" s="4"/>
    </row>
    <row r="15" spans="2:12" ht="12.75">
      <c r="B15" s="1" t="s">
        <v>6</v>
      </c>
      <c r="C15" s="1"/>
      <c r="D15" s="36">
        <f>323000+120540</f>
        <v>443540</v>
      </c>
      <c r="E15" s="13"/>
      <c r="F15" s="13">
        <v>419232</v>
      </c>
      <c r="G15" s="13"/>
      <c r="H15" s="13">
        <f>180000+128250+72000</f>
        <v>380250</v>
      </c>
      <c r="I15" s="27"/>
      <c r="J15" s="13"/>
      <c r="K15" s="13"/>
      <c r="L15" s="13"/>
    </row>
    <row r="16" spans="2:12" ht="12.75">
      <c r="B16" s="1"/>
      <c r="C16" s="1"/>
      <c r="D16" s="37" t="s">
        <v>7</v>
      </c>
      <c r="E16" s="15"/>
      <c r="F16" s="15" t="s">
        <v>7</v>
      </c>
      <c r="G16" s="15"/>
      <c r="H16" s="15" t="s">
        <v>7</v>
      </c>
      <c r="I16" s="13"/>
      <c r="J16" s="15"/>
      <c r="K16" s="15"/>
      <c r="L16" s="15"/>
    </row>
    <row r="17" spans="2:12" ht="12.75">
      <c r="B17" s="1" t="s">
        <v>8</v>
      </c>
      <c r="C17" s="1"/>
      <c r="D17" s="36">
        <f>SUM(D11:D15)</f>
        <v>42750477</v>
      </c>
      <c r="E17" s="13"/>
      <c r="F17" s="13">
        <v>41824572</v>
      </c>
      <c r="G17" s="13"/>
      <c r="H17" s="13">
        <f>SUM(H11:H15)</f>
        <v>44095549</v>
      </c>
      <c r="I17" s="13"/>
      <c r="J17" s="13"/>
      <c r="K17" s="13"/>
      <c r="L17" s="13"/>
    </row>
    <row r="18" spans="2:12" ht="12.75">
      <c r="B18" s="1"/>
      <c r="C18" s="1"/>
      <c r="D18" s="37" t="s">
        <v>7</v>
      </c>
      <c r="E18" s="15"/>
      <c r="F18" s="15" t="s">
        <v>7</v>
      </c>
      <c r="G18" s="15"/>
      <c r="H18" s="15" t="s">
        <v>7</v>
      </c>
      <c r="I18" s="13"/>
      <c r="J18" s="15"/>
      <c r="K18" s="15"/>
      <c r="L18" s="15"/>
    </row>
    <row r="19" spans="2:12" ht="12.75">
      <c r="B19" s="1" t="s">
        <v>9</v>
      </c>
      <c r="C19" s="1"/>
      <c r="D19" s="36"/>
      <c r="E19" s="19"/>
      <c r="F19" s="13"/>
      <c r="G19" s="13"/>
      <c r="H19" s="13"/>
      <c r="I19" s="13"/>
      <c r="J19" s="13"/>
      <c r="K19" s="13"/>
      <c r="L19" s="13"/>
    </row>
    <row r="20" spans="2:12" ht="12.75">
      <c r="B20" s="1"/>
      <c r="C20" s="1"/>
      <c r="D20" s="36"/>
      <c r="E20" s="19"/>
      <c r="F20" s="16"/>
      <c r="G20" s="13"/>
      <c r="H20" s="13"/>
      <c r="I20" s="13"/>
      <c r="J20" s="16"/>
      <c r="K20" s="13"/>
      <c r="L20" s="13"/>
    </row>
    <row r="21" spans="2:12" ht="12.75">
      <c r="B21" s="1" t="s">
        <v>10</v>
      </c>
      <c r="C21" s="1"/>
      <c r="D21" s="36">
        <v>4004878.395</v>
      </c>
      <c r="E21" s="13"/>
      <c r="F21" s="13">
        <v>3982844</v>
      </c>
      <c r="G21" s="13"/>
      <c r="H21" s="13">
        <v>4146404.33675</v>
      </c>
      <c r="I21" s="6"/>
      <c r="J21" s="9"/>
      <c r="K21" s="13"/>
      <c r="L21" s="13"/>
    </row>
    <row r="22" spans="2:12" ht="12.75">
      <c r="B22" s="1"/>
      <c r="C22" s="1"/>
      <c r="D22" s="36"/>
      <c r="E22" s="13"/>
      <c r="F22" s="17"/>
      <c r="G22" s="13"/>
      <c r="H22" s="13"/>
      <c r="I22" s="13"/>
      <c r="J22" s="17"/>
      <c r="K22" s="13"/>
      <c r="L22" s="13"/>
    </row>
    <row r="23" spans="2:12" ht="12.75">
      <c r="B23" s="1" t="s">
        <v>11</v>
      </c>
      <c r="C23" s="1"/>
      <c r="D23" s="36">
        <v>1175956.70194</v>
      </c>
      <c r="E23" s="13"/>
      <c r="F23" s="13">
        <v>1148062</v>
      </c>
      <c r="G23" s="13"/>
      <c r="H23" s="13">
        <v>1264039.5591789987</v>
      </c>
      <c r="I23" s="14"/>
      <c r="J23" s="9"/>
      <c r="K23" s="13"/>
      <c r="L23" s="13"/>
    </row>
    <row r="24" spans="2:12" ht="12.75">
      <c r="B24" s="1"/>
      <c r="C24" s="1"/>
      <c r="D24" s="36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1" t="s">
        <v>12</v>
      </c>
      <c r="C25" s="1"/>
      <c r="D25" s="36">
        <f>34993460-82800+163250</f>
        <v>35073910</v>
      </c>
      <c r="E25" s="13"/>
      <c r="F25" s="13">
        <v>34266807</v>
      </c>
      <c r="G25" s="13"/>
      <c r="H25" s="9">
        <f>35898958-82800+100000+45000</f>
        <v>35961158</v>
      </c>
      <c r="I25" s="14"/>
      <c r="J25" s="13"/>
      <c r="K25" s="13"/>
      <c r="L25" s="13"/>
    </row>
    <row r="26" spans="2:12" ht="12.75">
      <c r="B26" s="1"/>
      <c r="C26" s="1"/>
      <c r="D26" s="36"/>
      <c r="E26" s="2"/>
      <c r="F26" s="2"/>
      <c r="G26" s="2"/>
      <c r="H26" s="2"/>
      <c r="J26" s="2"/>
      <c r="K26" s="2"/>
      <c r="L26" s="2"/>
    </row>
    <row r="27" spans="2:12" ht="12.75">
      <c r="B27" s="1" t="s">
        <v>13</v>
      </c>
      <c r="C27" s="1"/>
      <c r="D27" s="36">
        <f>185235+82800+230000</f>
        <v>498035</v>
      </c>
      <c r="E27" s="13"/>
      <c r="F27" s="13">
        <v>380389</v>
      </c>
      <c r="G27" s="13"/>
      <c r="H27" s="13">
        <f>198935+82800+230000</f>
        <v>511735</v>
      </c>
      <c r="I27" s="27"/>
      <c r="J27" s="13"/>
      <c r="K27" s="13"/>
      <c r="L27" s="13"/>
    </row>
    <row r="28" spans="2:12" ht="12.75">
      <c r="B28" s="1"/>
      <c r="C28" s="1"/>
      <c r="D28" s="36"/>
      <c r="E28" s="13"/>
      <c r="F28" s="13"/>
      <c r="G28" s="13"/>
      <c r="H28" s="13"/>
      <c r="I28" s="13"/>
      <c r="J28" s="13"/>
      <c r="K28" s="13"/>
      <c r="L28" s="13"/>
    </row>
    <row r="29" spans="2:12" ht="12.75">
      <c r="B29" s="1" t="s">
        <v>14</v>
      </c>
      <c r="C29" s="1"/>
      <c r="D29" s="36">
        <f>610930.28-115484</f>
        <v>495446.28</v>
      </c>
      <c r="E29" s="13"/>
      <c r="F29" s="13">
        <v>476884</v>
      </c>
      <c r="G29" s="13"/>
      <c r="H29" s="13">
        <f>598930.28-115484</f>
        <v>483446.28</v>
      </c>
      <c r="J29" s="13"/>
      <c r="K29" s="13"/>
      <c r="L29" s="13"/>
    </row>
    <row r="30" spans="2:12" ht="12.75">
      <c r="B30" s="1"/>
      <c r="C30" s="1"/>
      <c r="D30" s="36"/>
      <c r="E30" s="13"/>
      <c r="F30" s="13"/>
      <c r="G30" s="13"/>
      <c r="H30" s="13"/>
      <c r="I30" s="18"/>
      <c r="J30" s="13"/>
      <c r="K30" s="13"/>
      <c r="L30" s="13"/>
    </row>
    <row r="31" spans="2:12" ht="12.75">
      <c r="B31" s="1" t="s">
        <v>15</v>
      </c>
      <c r="C31" s="1"/>
      <c r="D31" s="36">
        <v>115484</v>
      </c>
      <c r="E31" s="13"/>
      <c r="F31" s="13">
        <v>100335</v>
      </c>
      <c r="G31" s="13"/>
      <c r="H31" s="13">
        <v>115484</v>
      </c>
      <c r="J31" s="13"/>
      <c r="K31" s="13"/>
      <c r="L31" s="13"/>
    </row>
    <row r="32" spans="2:12" ht="12.75">
      <c r="B32" s="1"/>
      <c r="C32" s="1"/>
      <c r="D32" s="36"/>
      <c r="E32" s="13"/>
      <c r="F32" s="13"/>
      <c r="G32" s="13"/>
      <c r="H32" s="13"/>
      <c r="I32" s="18"/>
      <c r="J32" s="13"/>
      <c r="K32" s="13"/>
      <c r="L32" s="13"/>
    </row>
    <row r="33" spans="2:12" ht="12.75">
      <c r="B33" s="1" t="s">
        <v>16</v>
      </c>
      <c r="C33" s="1"/>
      <c r="D33" s="36">
        <v>24000</v>
      </c>
      <c r="E33" s="13"/>
      <c r="F33" s="13">
        <v>25785</v>
      </c>
      <c r="G33" s="13"/>
      <c r="H33" s="13">
        <v>24000</v>
      </c>
      <c r="I33" s="18"/>
      <c r="J33" s="13"/>
      <c r="K33" s="13"/>
      <c r="L33" s="13"/>
    </row>
    <row r="34" spans="2:12" ht="12.75">
      <c r="B34" s="1"/>
      <c r="C34" s="1"/>
      <c r="D34" s="36"/>
      <c r="E34" s="13"/>
      <c r="F34" s="13"/>
      <c r="G34" s="13"/>
      <c r="H34" s="13"/>
      <c r="I34" s="18"/>
      <c r="J34" s="13"/>
      <c r="K34" s="13"/>
      <c r="L34" s="13"/>
    </row>
    <row r="35" spans="2:12" ht="12.75">
      <c r="B35" s="1" t="s">
        <v>17</v>
      </c>
      <c r="C35" s="1"/>
      <c r="D35" s="36">
        <v>210000</v>
      </c>
      <c r="E35" s="13"/>
      <c r="F35" s="13">
        <v>208680</v>
      </c>
      <c r="G35" s="13"/>
      <c r="H35" s="13">
        <v>210000</v>
      </c>
      <c r="I35" s="18"/>
      <c r="J35" s="13"/>
      <c r="K35" s="13"/>
      <c r="L35" s="13"/>
    </row>
    <row r="36" spans="2:12" ht="12.75">
      <c r="B36" s="1"/>
      <c r="C36" s="1"/>
      <c r="D36" s="36"/>
      <c r="E36" s="13"/>
      <c r="F36" s="13"/>
      <c r="G36" s="13"/>
      <c r="H36" s="13"/>
      <c r="I36" s="18"/>
      <c r="J36" s="13"/>
      <c r="K36" s="13"/>
      <c r="L36" s="13"/>
    </row>
    <row r="37" spans="2:12" ht="12.75">
      <c r="B37" s="8" t="s">
        <v>25</v>
      </c>
      <c r="C37" s="1"/>
      <c r="D37" s="36">
        <f>42713077-41434460-163250</f>
        <v>1115367</v>
      </c>
      <c r="E37" s="13"/>
      <c r="F37" s="13">
        <v>882623</v>
      </c>
      <c r="G37" s="13"/>
      <c r="H37" s="13">
        <f>43997167-42571267-100000-45000</f>
        <v>1280900</v>
      </c>
      <c r="I37" s="6"/>
      <c r="J37" s="13"/>
      <c r="K37" s="13"/>
      <c r="L37" s="13"/>
    </row>
    <row r="38" spans="2:12" ht="12.75">
      <c r="B38" s="1"/>
      <c r="C38" s="1"/>
      <c r="D38" s="37" t="s">
        <v>7</v>
      </c>
      <c r="E38" s="5"/>
      <c r="F38" s="15" t="s">
        <v>7</v>
      </c>
      <c r="G38" s="15"/>
      <c r="H38" s="11" t="s">
        <v>7</v>
      </c>
      <c r="I38" s="13"/>
      <c r="J38" s="15"/>
      <c r="K38" s="15"/>
      <c r="L38" s="5"/>
    </row>
    <row r="39" spans="2:12" ht="12.75">
      <c r="B39" s="1" t="s">
        <v>18</v>
      </c>
      <c r="C39" s="1"/>
      <c r="D39" s="36">
        <f>SUM(D21:D37)-SUM(D26:D26)</f>
        <v>42713077.37694</v>
      </c>
      <c r="E39" s="2"/>
      <c r="F39" s="2">
        <v>41472409</v>
      </c>
      <c r="G39" s="2"/>
      <c r="H39" s="10">
        <f>SUM(H21:H37)-SUM(H26:H26)</f>
        <v>43997167.175929</v>
      </c>
      <c r="I39" s="2"/>
      <c r="J39" s="2"/>
      <c r="K39" s="2"/>
      <c r="L39" s="2"/>
    </row>
    <row r="40" spans="2:12" ht="12.75">
      <c r="B40" s="1"/>
      <c r="C40" s="1"/>
      <c r="D40" s="37" t="s">
        <v>7</v>
      </c>
      <c r="E40" s="5"/>
      <c r="F40" s="5" t="s">
        <v>7</v>
      </c>
      <c r="G40" s="5"/>
      <c r="H40" s="11" t="s">
        <v>7</v>
      </c>
      <c r="I40" s="2"/>
      <c r="J40" s="5"/>
      <c r="K40" s="5"/>
      <c r="L40" s="5"/>
    </row>
    <row r="41" spans="2:12" ht="12.75">
      <c r="B41" s="8" t="s">
        <v>24</v>
      </c>
      <c r="C41" s="1"/>
      <c r="D41" s="36">
        <f>+D17-D39</f>
        <v>37399.62306000292</v>
      </c>
      <c r="E41" s="2"/>
      <c r="F41" s="2">
        <v>352163</v>
      </c>
      <c r="G41" s="2"/>
      <c r="H41" s="10">
        <f>+H17-H39</f>
        <v>98381.82407099754</v>
      </c>
      <c r="I41" s="2"/>
      <c r="J41" s="2"/>
      <c r="K41" s="2"/>
      <c r="L41" s="2"/>
    </row>
    <row r="42" spans="2:12" ht="12.75">
      <c r="B42" s="1"/>
      <c r="C42" s="1"/>
      <c r="D42" s="37" t="s">
        <v>7</v>
      </c>
      <c r="E42" s="5"/>
      <c r="F42" s="5" t="s">
        <v>7</v>
      </c>
      <c r="G42" s="5"/>
      <c r="H42" s="11" t="s">
        <v>7</v>
      </c>
      <c r="I42" s="2"/>
      <c r="J42" s="5"/>
      <c r="K42" s="5"/>
      <c r="L42" s="5"/>
    </row>
    <row r="43" spans="2:12" ht="12.75">
      <c r="B43" s="1"/>
      <c r="C43" s="1"/>
      <c r="D43" s="15"/>
      <c r="E43" s="2"/>
      <c r="F43" s="2"/>
      <c r="G43" s="2"/>
      <c r="H43" s="2"/>
      <c r="I43" s="2"/>
      <c r="J43" s="2"/>
      <c r="K43" s="2"/>
      <c r="L43" s="2"/>
    </row>
    <row r="44" spans="2:12" ht="12.75">
      <c r="B44" s="1"/>
      <c r="C44" s="1"/>
      <c r="D44" s="13"/>
      <c r="E44" s="2"/>
      <c r="F44" s="2"/>
      <c r="G44" s="2"/>
      <c r="H44" s="2"/>
      <c r="I44" s="2"/>
      <c r="J44" s="2"/>
      <c r="K44" s="2"/>
      <c r="L44" s="2"/>
    </row>
    <row r="45" spans="2:12" ht="12.75">
      <c r="B45" s="8"/>
      <c r="C45" s="1"/>
      <c r="D45" s="15"/>
      <c r="E45" s="2"/>
      <c r="F45" s="2"/>
      <c r="G45" s="2"/>
      <c r="H45" s="2"/>
      <c r="I45" s="2"/>
      <c r="J45" s="2"/>
      <c r="K45" s="2"/>
      <c r="L45" s="2"/>
    </row>
    <row r="46" spans="2:12" ht="12.75">
      <c r="B46" s="8"/>
      <c r="C46" s="1"/>
      <c r="D46" s="13"/>
      <c r="E46" s="2"/>
      <c r="F46" s="2"/>
      <c r="G46" s="2"/>
      <c r="H46" s="2"/>
      <c r="I46" s="2"/>
      <c r="J46" s="2"/>
      <c r="K46" s="2"/>
      <c r="L46" s="2"/>
    </row>
    <row r="47" spans="2:12" ht="12.75">
      <c r="B47" s="1"/>
      <c r="C47" s="1"/>
      <c r="D47" s="15"/>
      <c r="E47" s="5"/>
      <c r="F47" s="5"/>
      <c r="G47" s="5"/>
      <c r="H47" s="5"/>
      <c r="I47" s="2"/>
      <c r="J47" s="5"/>
      <c r="K47" s="5"/>
      <c r="L47" s="5"/>
    </row>
    <row r="48" ht="12.75">
      <c r="D48" s="10"/>
    </row>
    <row r="49" ht="12.75">
      <c r="D49" s="10"/>
    </row>
    <row r="50" ht="12.75">
      <c r="D50" s="10"/>
    </row>
    <row r="51" spans="2:4" ht="12.75">
      <c r="B51" s="23"/>
      <c r="D51" s="10"/>
    </row>
  </sheetData>
  <sheetProtection/>
  <printOptions/>
  <pageMargins left="0" right="0" top="0.5" bottom="0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Halferty</dc:creator>
  <cp:keywords/>
  <dc:description/>
  <cp:lastModifiedBy>Windows User</cp:lastModifiedBy>
  <cp:lastPrinted>2016-06-17T17:49:20Z</cp:lastPrinted>
  <dcterms:created xsi:type="dcterms:W3CDTF">2010-08-12T18:33:10Z</dcterms:created>
  <dcterms:modified xsi:type="dcterms:W3CDTF">2016-12-06T14:44:44Z</dcterms:modified>
  <cp:category/>
  <cp:version/>
  <cp:contentType/>
  <cp:contentStatus/>
</cp:coreProperties>
</file>